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D:\BPJS\2025\Capaian UHC\"/>
    </mc:Choice>
  </mc:AlternateContent>
  <bookViews>
    <workbookView xWindow="0" yWindow="0" windowWidth="19200" windowHeight="6900"/>
  </bookViews>
  <sheets>
    <sheet name="Sheet1" sheetId="1" r:id="rId1"/>
  </sheets>
  <definedNames>
    <definedName name="_xlnm.Print_Area" localSheetId="0">Sheet1!$A$2:$J$41</definedName>
    <definedName name="_xlnm.Print_Titles" localSheetId="0">Sheet1!$A:$A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E46" i="1"/>
  <c r="C47" i="1"/>
  <c r="C46" i="1"/>
  <c r="E44" i="1"/>
  <c r="E43" i="1"/>
  <c r="C44" i="1"/>
  <c r="C43" i="1"/>
  <c r="E2" i="1"/>
  <c r="C2" i="1"/>
  <c r="E1" i="1"/>
  <c r="C1" i="1"/>
  <c r="Q12" i="1" l="1"/>
  <c r="Q11" i="1"/>
  <c r="Q4" i="1" l="1"/>
  <c r="O6" i="1" l="1"/>
  <c r="O9" i="1"/>
  <c r="O8" i="1"/>
  <c r="O5" i="1"/>
  <c r="O4" i="1"/>
  <c r="Q5" i="1"/>
  <c r="Q6" i="1" s="1"/>
  <c r="Q9" i="1" l="1"/>
  <c r="Q8" i="1"/>
  <c r="G5" i="1"/>
  <c r="E6" i="1" l="1"/>
  <c r="D5" i="1" l="1"/>
  <c r="M41" i="1" l="1"/>
  <c r="I41" i="1"/>
  <c r="G41" i="1"/>
  <c r="M37" i="1"/>
  <c r="M39" i="1" s="1"/>
  <c r="L37" i="1"/>
  <c r="L39" i="1" s="1"/>
  <c r="K37" i="1"/>
  <c r="K39" i="1" s="1"/>
  <c r="J37" i="1"/>
  <c r="J39" i="1" s="1"/>
  <c r="I37" i="1"/>
  <c r="I39" i="1" s="1"/>
  <c r="H37" i="1"/>
  <c r="H39" i="1" s="1"/>
  <c r="G37" i="1"/>
  <c r="G39" i="1" s="1"/>
  <c r="F37" i="1"/>
  <c r="F39" i="1" s="1"/>
  <c r="E37" i="1"/>
  <c r="E39" i="1" s="1"/>
  <c r="D37" i="1"/>
  <c r="D39" i="1" s="1"/>
  <c r="C37" i="1"/>
  <c r="C39" i="1" s="1"/>
  <c r="I36" i="1"/>
  <c r="C34" i="1"/>
  <c r="L31" i="1"/>
  <c r="J31" i="1"/>
  <c r="F31" i="1"/>
  <c r="D31" i="1"/>
  <c r="C31" i="1"/>
  <c r="M29" i="1"/>
  <c r="J29" i="1"/>
  <c r="E29" i="1"/>
  <c r="C29" i="1"/>
  <c r="G26" i="1"/>
  <c r="I24" i="1"/>
  <c r="H24" i="1"/>
  <c r="G24" i="1"/>
  <c r="M32" i="1"/>
  <c r="M34" i="1" s="1"/>
  <c r="L32" i="1"/>
  <c r="L34" i="1" s="1"/>
  <c r="K32" i="1"/>
  <c r="K36" i="1" s="1"/>
  <c r="J32" i="1"/>
  <c r="J34" i="1" s="1"/>
  <c r="I32" i="1"/>
  <c r="I34" i="1" s="1"/>
  <c r="H32" i="1"/>
  <c r="H34" i="1" s="1"/>
  <c r="G32" i="1"/>
  <c r="G34" i="1" s="1"/>
  <c r="F32" i="1"/>
  <c r="F34" i="1" s="1"/>
  <c r="E32" i="1"/>
  <c r="E36" i="1" s="1"/>
  <c r="D32" i="1"/>
  <c r="D36" i="1" s="1"/>
  <c r="C32" i="1"/>
  <c r="C36" i="1" s="1"/>
  <c r="M27" i="1"/>
  <c r="M31" i="1" s="1"/>
  <c r="L27" i="1"/>
  <c r="L29" i="1" s="1"/>
  <c r="K27" i="1"/>
  <c r="K29" i="1" s="1"/>
  <c r="J27" i="1"/>
  <c r="I27" i="1"/>
  <c r="I31" i="1" s="1"/>
  <c r="H27" i="1"/>
  <c r="H29" i="1" s="1"/>
  <c r="G27" i="1"/>
  <c r="G31" i="1" s="1"/>
  <c r="F27" i="1"/>
  <c r="F29" i="1" s="1"/>
  <c r="E27" i="1"/>
  <c r="E31" i="1" s="1"/>
  <c r="D27" i="1"/>
  <c r="D29" i="1" s="1"/>
  <c r="C27" i="1"/>
  <c r="M22" i="1"/>
  <c r="M24" i="1" s="1"/>
  <c r="L22" i="1"/>
  <c r="L26" i="1" s="1"/>
  <c r="K22" i="1"/>
  <c r="K26" i="1" s="1"/>
  <c r="J22" i="1"/>
  <c r="J24" i="1" s="1"/>
  <c r="I22" i="1"/>
  <c r="I26" i="1" s="1"/>
  <c r="H22" i="1"/>
  <c r="H26" i="1" s="1"/>
  <c r="G22" i="1"/>
  <c r="F22" i="1"/>
  <c r="F26" i="1" s="1"/>
  <c r="E22" i="1"/>
  <c r="E26" i="1" s="1"/>
  <c r="D22" i="1"/>
  <c r="D26" i="1" s="1"/>
  <c r="C22" i="1"/>
  <c r="C26" i="1" s="1"/>
  <c r="H21" i="1"/>
  <c r="D21" i="1"/>
  <c r="I19" i="1"/>
  <c r="H19" i="1"/>
  <c r="K16" i="1"/>
  <c r="F16" i="1"/>
  <c r="E16" i="1"/>
  <c r="D16" i="1"/>
  <c r="G14" i="1"/>
  <c r="F14" i="1"/>
  <c r="M17" i="1"/>
  <c r="M19" i="1" s="1"/>
  <c r="L17" i="1"/>
  <c r="L21" i="1" s="1"/>
  <c r="K17" i="1"/>
  <c r="K19" i="1" s="1"/>
  <c r="J17" i="1"/>
  <c r="J21" i="1" s="1"/>
  <c r="I17" i="1"/>
  <c r="I21" i="1" s="1"/>
  <c r="H17" i="1"/>
  <c r="G17" i="1"/>
  <c r="G21" i="1" s="1"/>
  <c r="F17" i="1"/>
  <c r="F19" i="1" s="1"/>
  <c r="E17" i="1"/>
  <c r="E21" i="1" s="1"/>
  <c r="D17" i="1"/>
  <c r="D19" i="1" s="1"/>
  <c r="C17" i="1"/>
  <c r="C21" i="1" s="1"/>
  <c r="M12" i="1"/>
  <c r="M16" i="1" s="1"/>
  <c r="L12" i="1"/>
  <c r="L14" i="1" s="1"/>
  <c r="K12" i="1"/>
  <c r="K14" i="1" s="1"/>
  <c r="J12" i="1"/>
  <c r="J16" i="1" s="1"/>
  <c r="I12" i="1"/>
  <c r="I14" i="1" s="1"/>
  <c r="H12" i="1"/>
  <c r="H16" i="1" s="1"/>
  <c r="G12" i="1"/>
  <c r="G16" i="1" s="1"/>
  <c r="F12" i="1"/>
  <c r="E12" i="1"/>
  <c r="E14" i="1" s="1"/>
  <c r="D12" i="1"/>
  <c r="D14" i="1" s="1"/>
  <c r="C12" i="1"/>
  <c r="C14" i="1" s="1"/>
  <c r="M9" i="1"/>
  <c r="L9" i="1"/>
  <c r="K9" i="1"/>
  <c r="J9" i="1"/>
  <c r="I9" i="1"/>
  <c r="H9" i="1"/>
  <c r="G9" i="1"/>
  <c r="F9" i="1"/>
  <c r="E9" i="1"/>
  <c r="D9" i="1"/>
  <c r="C9" i="1"/>
  <c r="M8" i="1"/>
  <c r="M10" i="1" s="1"/>
  <c r="L8" i="1"/>
  <c r="L10" i="1" s="1"/>
  <c r="K8" i="1"/>
  <c r="J8" i="1"/>
  <c r="J10" i="1" s="1"/>
  <c r="I8" i="1"/>
  <c r="I10" i="1" s="1"/>
  <c r="H8" i="1"/>
  <c r="H10" i="1" s="1"/>
  <c r="G8" i="1"/>
  <c r="G10" i="1" s="1"/>
  <c r="F8" i="1"/>
  <c r="F10" i="1" s="1"/>
  <c r="E8" i="1"/>
  <c r="E10" i="1" s="1"/>
  <c r="D8" i="1"/>
  <c r="D10" i="1" s="1"/>
  <c r="C8" i="1"/>
  <c r="C10" i="1" s="1"/>
  <c r="B37" i="1"/>
  <c r="B41" i="1" s="1"/>
  <c r="B32" i="1"/>
  <c r="B34" i="1" s="1"/>
  <c r="B27" i="1"/>
  <c r="B31" i="1" s="1"/>
  <c r="B22" i="1"/>
  <c r="B26" i="1" s="1"/>
  <c r="B17" i="1"/>
  <c r="B21" i="1" s="1"/>
  <c r="B9" i="1"/>
  <c r="B8" i="1"/>
  <c r="B10" i="1" s="1"/>
  <c r="B12" i="1"/>
  <c r="B16" i="1" s="1"/>
  <c r="M36" i="1" l="1"/>
  <c r="M26" i="1"/>
  <c r="M21" i="1"/>
  <c r="M14" i="1"/>
  <c r="L41" i="1"/>
  <c r="L36" i="1"/>
  <c r="L24" i="1"/>
  <c r="L19" i="1"/>
  <c r="L16" i="1"/>
  <c r="L5" i="1"/>
  <c r="L6" i="1" s="1"/>
  <c r="K41" i="1"/>
  <c r="K34" i="1"/>
  <c r="K31" i="1"/>
  <c r="K24" i="1"/>
  <c r="K21" i="1"/>
  <c r="K5" i="1"/>
  <c r="K6" i="1" s="1"/>
  <c r="K10" i="1"/>
  <c r="J41" i="1"/>
  <c r="J36" i="1"/>
  <c r="J26" i="1"/>
  <c r="J19" i="1"/>
  <c r="J5" i="1"/>
  <c r="J6" i="1" s="1"/>
  <c r="J14" i="1"/>
  <c r="I29" i="1"/>
  <c r="I5" i="1"/>
  <c r="I6" i="1" s="1"/>
  <c r="I16" i="1"/>
  <c r="H41" i="1"/>
  <c r="H36" i="1"/>
  <c r="H31" i="1"/>
  <c r="H14" i="1"/>
  <c r="H5" i="1"/>
  <c r="H6" i="1" s="1"/>
  <c r="G36" i="1"/>
  <c r="G29" i="1"/>
  <c r="G19" i="1"/>
  <c r="G6" i="1"/>
  <c r="F41" i="1"/>
  <c r="F36" i="1"/>
  <c r="F24" i="1"/>
  <c r="F21" i="1"/>
  <c r="F5" i="1"/>
  <c r="F6" i="1" s="1"/>
  <c r="E41" i="1"/>
  <c r="E34" i="1"/>
  <c r="E24" i="1"/>
  <c r="E19" i="1"/>
  <c r="D41" i="1"/>
  <c r="D34" i="1"/>
  <c r="D24" i="1"/>
  <c r="D6" i="1"/>
  <c r="C41" i="1"/>
  <c r="C24" i="1"/>
  <c r="C19" i="1"/>
  <c r="C16" i="1"/>
  <c r="C5" i="1"/>
  <c r="C6" i="1" s="1"/>
  <c r="M5" i="1"/>
  <c r="M6" i="1" s="1"/>
  <c r="E5" i="1"/>
  <c r="B39" i="1"/>
  <c r="B36" i="1"/>
  <c r="B29" i="1"/>
  <c r="B24" i="1"/>
  <c r="B19" i="1"/>
  <c r="B14" i="1"/>
  <c r="B5" i="1"/>
  <c r="B6" i="1" s="1"/>
</calcChain>
</file>

<file path=xl/sharedStrings.xml><?xml version="1.0" encoding="utf-8"?>
<sst xmlns="http://schemas.openxmlformats.org/spreadsheetml/2006/main" count="65" uniqueCount="44">
  <si>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</si>
  <si>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</si>
  <si>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</si>
  <si>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</si>
  <si>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</si>
  <si>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</si>
  <si>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</si>
  <si>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</si>
  <si>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</si>
  <si>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</si>
  <si>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</si>
  <si>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</si>
  <si>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Jumlah Penduduk</t>
  </si>
  <si>
    <t>Jumlah Penduduk berJKN</t>
  </si>
  <si>
    <t>PBPU Pemda</t>
  </si>
  <si>
    <t>PBI JK</t>
  </si>
  <si>
    <t>Aktif</t>
  </si>
  <si>
    <t>Jumlah Total Peserta Aktif</t>
  </si>
  <si>
    <t>Jumlah Total Peserta Tidak Aktif</t>
  </si>
  <si>
    <t>Tidak Aktif</t>
  </si>
  <si>
    <t>BP</t>
  </si>
  <si>
    <t>PBPU</t>
  </si>
  <si>
    <t>PPU BU</t>
  </si>
  <si>
    <t>PPU PN</t>
  </si>
  <si>
    <t>Capaian UHC (%)</t>
  </si>
  <si>
    <t>Persentase Tingkat Keaktifan (%)</t>
  </si>
  <si>
    <t>Persentase Aktif (%)</t>
  </si>
  <si>
    <t>Persentase Tidak Aktif (%)</t>
  </si>
  <si>
    <t>Keterangan</t>
  </si>
  <si>
    <t>Capaian UHC 2025</t>
  </si>
  <si>
    <t>Estimasi UHC</t>
  </si>
  <si>
    <t>Jumlah Penambahan Peserta Aktif yg Dibutuhkan</t>
  </si>
  <si>
    <t>Estimasi Anggaran bila dijadikan PBPU Pemda (1 th)</t>
  </si>
  <si>
    <t>Smt 1</t>
  </si>
  <si>
    <t>Smt 2</t>
  </si>
  <si>
    <t>jkn aktif smt 1</t>
  </si>
  <si>
    <t>Total PPU Smt 1</t>
  </si>
  <si>
    <t>Total PPU Smt 1 aktif</t>
  </si>
  <si>
    <t>Total PPU Smt 2</t>
  </si>
  <si>
    <t>Total PPU Smt 2 aktif</t>
  </si>
  <si>
    <t>ppu pn smt 1</t>
  </si>
  <si>
    <t>ppu pn smt 1 aktif</t>
  </si>
  <si>
    <t>ppu pn smt 2</t>
  </si>
  <si>
    <t>ppu pn smt 2 aktif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</si>
</sst>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Rp&quot;* #,##0_-;\-&quot;Rp&quot;* #,##0_-;_-&quot;Rp&quot;* &quot;-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3" borderId="0" xfId="0" applyFont="1" applyFill="1"/>
    <xf numFmtId="0" fontId="0" fillId="0" borderId="0" xfId="0" applyFill="1"/>
    <xf numFmtId="0" fontId="1" fillId="6" borderId="0" xfId="0" applyFont="1" applyFill="1"/>
    <xf numFmtId="0" fontId="0" fillId="4" borderId="0" xfId="0" applyFont="1" applyFill="1"/>
    <xf numFmtId="0" fontId="0" fillId="2" borderId="0" xfId="0" applyFont="1" applyFill="1"/>
    <xf numFmtId="0" fontId="1" fillId="5" borderId="0" xfId="0" applyFont="1" applyFill="1" applyAlignment="1">
      <alignment horizontal="left"/>
    </xf>
    <xf numFmtId="0" fontId="0" fillId="0" borderId="0" xfId="0" applyFont="1"/>
    <xf numFmtId="0" fontId="0" fillId="0" borderId="1" xfId="0" applyFont="1" applyBorder="1"/>
    <xf numFmtId="3" fontId="0" fillId="0" borderId="1" xfId="0" applyNumberFormat="1" applyFont="1" applyBorder="1"/>
    <xf numFmtId="0" fontId="1" fillId="6" borderId="1" xfId="0" applyFont="1" applyFill="1" applyBorder="1"/>
    <xf numFmtId="2" fontId="1" fillId="6" borderId="1" xfId="0" applyNumberFormat="1" applyFont="1" applyFill="1" applyBorder="1"/>
    <xf numFmtId="0" fontId="0" fillId="0" borderId="1" xfId="0" applyBorder="1"/>
    <xf numFmtId="0" fontId="0" fillId="4" borderId="1" xfId="0" applyFont="1" applyFill="1" applyBorder="1"/>
    <xf numFmtId="3" fontId="0" fillId="4" borderId="1" xfId="0" applyNumberFormat="1" applyFont="1" applyFill="1" applyBorder="1"/>
    <xf numFmtId="0" fontId="0" fillId="2" borderId="1" xfId="0" applyFont="1" applyFill="1" applyBorder="1"/>
    <xf numFmtId="3" fontId="0" fillId="2" borderId="1" xfId="0" applyNumberFormat="1" applyFont="1" applyFill="1" applyBorder="1"/>
    <xf numFmtId="0" fontId="1" fillId="5" borderId="1" xfId="0" applyFont="1" applyFill="1" applyBorder="1"/>
    <xf numFmtId="2" fontId="1" fillId="5" borderId="1" xfId="0" applyNumberFormat="1" applyFont="1" applyFill="1" applyBorder="1" applyAlignment="1">
      <alignment horizontal="right"/>
    </xf>
    <xf numFmtId="2" fontId="1" fillId="5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 indent="1"/>
    </xf>
    <xf numFmtId="2" fontId="0" fillId="0" borderId="1" xfId="0" applyNumberFormat="1" applyFill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0" fontId="0" fillId="0" borderId="1" xfId="0" applyBorder="1" applyAlignment="1">
      <alignment horizontal="left" indent="1"/>
    </xf>
    <xf numFmtId="3" fontId="0" fillId="0" borderId="1" xfId="0" applyNumberFormat="1" applyBorder="1"/>
    <xf numFmtId="0" fontId="0" fillId="0" borderId="1" xfId="0" applyBorder="1" applyAlignment="1">
      <alignment horizontal="left" indent="2"/>
    </xf>
    <xf numFmtId="2" fontId="0" fillId="0" borderId="1" xfId="0" applyNumberFormat="1" applyBorder="1"/>
    <xf numFmtId="0" fontId="1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9" fontId="1" fillId="5" borderId="0" xfId="0" applyNumberFormat="1" applyFont="1" applyFill="1" applyAlignment="1">
      <alignment horizontal="left"/>
    </xf>
    <xf numFmtId="3" fontId="0" fillId="0" borderId="0" xfId="0" applyNumberFormat="1" applyFont="1"/>
    <xf numFmtId="3" fontId="0" fillId="2" borderId="0" xfId="0" applyNumberFormat="1" applyFont="1" applyFill="1"/>
    <xf numFmtId="9" fontId="0" fillId="0" borderId="0" xfId="0" applyNumberFormat="1" applyFont="1"/>
    <xf numFmtId="3" fontId="0" fillId="0" borderId="2" xfId="0" applyNumberFormat="1" applyFont="1" applyFill="1" applyBorder="1"/>
    <xf numFmtId="9" fontId="1" fillId="6" borderId="0" xfId="0" applyNumberFormat="1" applyFont="1" applyFill="1"/>
    <xf numFmtId="3" fontId="0" fillId="0" borderId="0" xfId="0" applyNumberFormat="1" applyFill="1"/>
    <xf numFmtId="42" fontId="1" fillId="3" borderId="0" xfId="0" applyNumberFormat="1" applyFont="1" applyFill="1"/>
    <xf numFmtId="0" fontId="1" fillId="0" borderId="0" xfId="0" applyFont="1" applyAlignment="1"/>
    <xf numFmtId="3" fontId="0" fillId="5" borderId="1" xfId="0" applyNumberFormat="1" applyFont="1" applyFill="1" applyBorder="1"/>
    <xf numFmtId="1" fontId="0" fillId="0" borderId="0" xfId="0" applyNumberFormat="1"/>
    <xf numFmtId="0" fontId="1" fillId="0" borderId="0" xfId="0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zoomScale="110" zoomScaleNormal="110" workbookViewId="0">
      <pane xSplit="1" ySplit="3" topLeftCell="B34" activePane="bottomRight" state="frozen"/>
      <selection pane="topRight" activeCell="B1" sqref="B1"/>
      <selection pane="bottomLeft" activeCell="A4" sqref="A4"/>
      <selection pane="bottomRight" activeCell="E47" sqref="E47"/>
    </sheetView>
  </sheetViews>
  <sheetFormatPr defaultRowHeight="15" x14ac:dyDescent="0.25"/>
  <cols>
    <col min="1" max="1" width="30.85546875" customWidth="1"/>
    <col min="2" max="2" width="13.42578125" bestFit="1" customWidth="1"/>
    <col min="3" max="3" width="10.7109375" customWidth="1"/>
    <col min="4" max="4" width="13.42578125" bestFit="1" customWidth="1"/>
    <col min="5" max="13" width="10.7109375" customWidth="1"/>
    <col min="15" max="15" width="48.5703125" bestFit="1" customWidth="1"/>
    <col min="17" max="17" width="18.7109375" bestFit="1" customWidth="1"/>
  </cols>
  <sheetData>
    <row r="1" spans="1:18" x14ac:dyDescent="0.25">
      <c r="A1" s="39" t="s">
        <v>29</v>
      </c>
      <c r="B1" s="39" t="s">
        <v>33</v>
      </c>
      <c r="C1" s="39">
        <f>(B4+C4+D4+E4+F4+G4)/6</f>
        <v>2062942</v>
      </c>
      <c r="D1" s="39" t="s">
        <v>34</v>
      </c>
      <c r="E1" s="39">
        <f>(H4+I4+J4+K4+L4+M4)/6</f>
        <v>2075387</v>
      </c>
      <c r="F1" s="39"/>
      <c r="G1" s="39"/>
      <c r="H1" s="39"/>
      <c r="I1" s="39"/>
      <c r="J1" s="39"/>
      <c r="K1" s="39"/>
      <c r="L1" s="39"/>
      <c r="M1" s="39"/>
    </row>
    <row r="2" spans="1:18" x14ac:dyDescent="0.25">
      <c r="B2" s="42" t="s">
        <v>35</v>
      </c>
      <c r="C2" s="43">
        <f>(B8+C8+D8+E8+F8+G8)/6</f>
        <v>1511464.5</v>
      </c>
      <c r="D2" s="42" t="s">
        <v>35</v>
      </c>
      <c r="E2" s="43">
        <f>(H8+I8+J8+K8+L8+M8)/6</f>
        <v>1507427.8333333333</v>
      </c>
    </row>
    <row r="3" spans="1:18" s="30" customFormat="1" ht="25.5" customHeight="1" x14ac:dyDescent="0.25">
      <c r="A3" s="29" t="s">
        <v>28</v>
      </c>
      <c r="B3" s="29" t="s">
        <v>0</v>
      </c>
      <c r="C3" s="29" t="s">
        <v>1</v>
      </c>
      <c r="D3" s="29" t="s">
        <v>2</v>
      </c>
      <c r="E3" s="29" t="s">
        <v>3</v>
      </c>
      <c r="F3" s="29" t="s">
        <v>4</v>
      </c>
      <c r="G3" s="29" t="s">
        <v>5</v>
      </c>
      <c r="H3" s="29" t="s">
        <v>6</v>
      </c>
      <c r="I3" s="29" t="s">
        <v>7</v>
      </c>
      <c r="J3" s="29" t="s">
        <v>8</v>
      </c>
      <c r="K3" s="29" t="s">
        <v>9</v>
      </c>
      <c r="L3" s="29" t="s">
        <v>10</v>
      </c>
      <c r="M3" s="29" t="s">
        <v>11</v>
      </c>
      <c r="Q3" s="30" t="s">
        <v>30</v>
      </c>
    </row>
    <row r="4" spans="1:18" s="7" customFormat="1" x14ac:dyDescent="0.25">
      <c r="A4" s="8" t="s">
        <v>12</v>
      </c>
      <c r="B4" s="9">
        <v>2059458</v>
      </c>
      <c r="C4" s="9">
        <v>2059458</v>
      </c>
      <c r="D4" s="9">
        <v>2059458</v>
      </c>
      <c r="E4" s="40">
        <v>2066426</v>
      </c>
      <c r="F4" s="9">
        <v>2066426</v>
      </c>
      <c r="G4" s="9">
        <v>2066426</v>
      </c>
      <c r="H4" s="9">
        <v>2066426</v>
      </c>
      <c r="I4" s="9">
        <v>2066426</v>
      </c>
      <c r="J4" s="9">
        <v>2066426</v>
      </c>
      <c r="K4" s="40">
        <v>2084348</v>
      </c>
      <c r="L4" s="9">
        <v>2084348</v>
      </c>
      <c r="M4" s="9">
        <v>2084348</v>
      </c>
      <c r="O4" s="7" t="str">
        <f>A4</f>
        <v>Jumlah Penduduk</v>
      </c>
      <c r="Q4" s="32">
        <f>K4</f>
        <v>2084348</v>
      </c>
    </row>
    <row r="5" spans="1:18" s="7" customFormat="1" x14ac:dyDescent="0.25">
      <c r="A5" s="8" t="s">
        <v>13</v>
      </c>
      <c r="B5" s="9">
        <f>B8+B9</f>
        <v>2024610</v>
      </c>
      <c r="C5" s="9">
        <f t="shared" ref="C5:M5" si="0">C8+C9</f>
        <v>2027485</v>
      </c>
      <c r="D5" s="9">
        <f>D8+D9</f>
        <v>2030253</v>
      </c>
      <c r="E5" s="9">
        <f t="shared" si="0"/>
        <v>2032830</v>
      </c>
      <c r="F5" s="9">
        <f t="shared" si="0"/>
        <v>2035736</v>
      </c>
      <c r="G5" s="9">
        <f>G8+G9</f>
        <v>2030967</v>
      </c>
      <c r="H5" s="9">
        <f t="shared" si="0"/>
        <v>2022477</v>
      </c>
      <c r="I5" s="9">
        <f t="shared" si="0"/>
        <v>2025326</v>
      </c>
      <c r="J5" s="9">
        <f t="shared" si="0"/>
        <v>2036603</v>
      </c>
      <c r="K5" s="9">
        <f t="shared" si="0"/>
        <v>2023781</v>
      </c>
      <c r="L5" s="9">
        <f t="shared" si="0"/>
        <v>2013175</v>
      </c>
      <c r="M5" s="9">
        <f t="shared" si="0"/>
        <v>2035838</v>
      </c>
      <c r="O5" s="35" t="str">
        <f>A5</f>
        <v>Jumlah Penduduk berJKN</v>
      </c>
      <c r="P5" s="34"/>
      <c r="Q5" s="32">
        <f>Q4*98%</f>
        <v>2042661.04</v>
      </c>
      <c r="R5" s="34"/>
    </row>
    <row r="6" spans="1:18" s="3" customFormat="1" x14ac:dyDescent="0.25">
      <c r="A6" s="10" t="s">
        <v>24</v>
      </c>
      <c r="B6" s="11">
        <f>B5/B4*100</f>
        <v>98.307904312688095</v>
      </c>
      <c r="C6" s="11">
        <f t="shared" ref="C6:M6" si="1">C5/C4*100</f>
        <v>98.447504149149921</v>
      </c>
      <c r="D6" s="11">
        <f t="shared" si="1"/>
        <v>98.581908443872123</v>
      </c>
      <c r="E6" s="11">
        <f>E5/E4*100</f>
        <v>98.37419776948218</v>
      </c>
      <c r="F6" s="11">
        <f t="shared" si="1"/>
        <v>98.514827049214432</v>
      </c>
      <c r="G6" s="11">
        <f t="shared" si="1"/>
        <v>98.284042109419829</v>
      </c>
      <c r="H6" s="11">
        <f t="shared" si="1"/>
        <v>97.873187813161465</v>
      </c>
      <c r="I6" s="11">
        <f t="shared" si="1"/>
        <v>98.011058707159123</v>
      </c>
      <c r="J6" s="11">
        <f t="shared" si="1"/>
        <v>98.556783548019624</v>
      </c>
      <c r="K6" s="11">
        <f t="shared" si="1"/>
        <v>97.094199241201565</v>
      </c>
      <c r="L6" s="11">
        <f t="shared" si="1"/>
        <v>96.585359066720144</v>
      </c>
      <c r="M6" s="11">
        <f t="shared" si="1"/>
        <v>97.672653510834081</v>
      </c>
      <c r="O6" s="3" t="str">
        <f>A6</f>
        <v>Capaian UHC (%)</v>
      </c>
      <c r="Q6" s="36">
        <f>Q5/Q4</f>
        <v>0.98</v>
      </c>
    </row>
    <row r="7" spans="1:18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8" s="4" customFormat="1" x14ac:dyDescent="0.25">
      <c r="A8" s="13" t="s">
        <v>17</v>
      </c>
      <c r="B8" s="14">
        <f>B13+B18+B23+B28+B33+B38</f>
        <v>1521768</v>
      </c>
      <c r="C8" s="14">
        <f t="shared" ref="C8:M8" si="2">C13+C18+C23+C28+C33+C38</f>
        <v>1523115</v>
      </c>
      <c r="D8" s="14">
        <f t="shared" si="2"/>
        <v>1514082</v>
      </c>
      <c r="E8" s="14">
        <f t="shared" si="2"/>
        <v>1524102</v>
      </c>
      <c r="F8" s="14">
        <f t="shared" si="2"/>
        <v>1529734</v>
      </c>
      <c r="G8" s="14">
        <f t="shared" si="2"/>
        <v>1455986</v>
      </c>
      <c r="H8" s="14">
        <f t="shared" si="2"/>
        <v>1479769</v>
      </c>
      <c r="I8" s="14">
        <f t="shared" si="2"/>
        <v>1491316</v>
      </c>
      <c r="J8" s="14">
        <f t="shared" si="2"/>
        <v>1501034</v>
      </c>
      <c r="K8" s="14">
        <f t="shared" si="2"/>
        <v>1519555</v>
      </c>
      <c r="L8" s="14">
        <f t="shared" si="2"/>
        <v>1521592</v>
      </c>
      <c r="M8" s="14">
        <f t="shared" si="2"/>
        <v>1531301</v>
      </c>
      <c r="O8" s="4" t="str">
        <f>A8</f>
        <v>Jumlah Total Peserta Aktif</v>
      </c>
      <c r="Q8" s="14">
        <f>Q5*Q10</f>
        <v>1634128.8320000002</v>
      </c>
    </row>
    <row r="9" spans="1:18" s="5" customFormat="1" x14ac:dyDescent="0.25">
      <c r="A9" s="15" t="s">
        <v>18</v>
      </c>
      <c r="B9" s="16">
        <f>B15+B20+B25+B30+B35+B40</f>
        <v>502842</v>
      </c>
      <c r="C9" s="16">
        <f t="shared" ref="C9:M9" si="3">C15+C20+C25+C30+C35+C40</f>
        <v>504370</v>
      </c>
      <c r="D9" s="16">
        <f t="shared" si="3"/>
        <v>516171</v>
      </c>
      <c r="E9" s="16">
        <f t="shared" si="3"/>
        <v>508728</v>
      </c>
      <c r="F9" s="16">
        <f t="shared" si="3"/>
        <v>506002</v>
      </c>
      <c r="G9" s="16">
        <f t="shared" si="3"/>
        <v>574981</v>
      </c>
      <c r="H9" s="16">
        <f t="shared" si="3"/>
        <v>542708</v>
      </c>
      <c r="I9" s="16">
        <f t="shared" si="3"/>
        <v>534010</v>
      </c>
      <c r="J9" s="16">
        <f t="shared" si="3"/>
        <v>535569</v>
      </c>
      <c r="K9" s="16">
        <f t="shared" si="3"/>
        <v>504226</v>
      </c>
      <c r="L9" s="16">
        <f t="shared" si="3"/>
        <v>491583</v>
      </c>
      <c r="M9" s="16">
        <f t="shared" si="3"/>
        <v>504537</v>
      </c>
      <c r="O9" s="5" t="str">
        <f>A9</f>
        <v>Jumlah Total Peserta Tidak Aktif</v>
      </c>
      <c r="Q9" s="33">
        <f>Q5-Q8</f>
        <v>408532.20799999987</v>
      </c>
    </row>
    <row r="10" spans="1:18" s="6" customFormat="1" x14ac:dyDescent="0.25">
      <c r="A10" s="17" t="s">
        <v>25</v>
      </c>
      <c r="B10" s="18">
        <f>B8/B4*100</f>
        <v>73.891674411422812</v>
      </c>
      <c r="C10" s="18">
        <f t="shared" ref="C10:M10" si="4">C8/C4*100</f>
        <v>73.957079969584228</v>
      </c>
      <c r="D10" s="18">
        <f t="shared" si="4"/>
        <v>73.518469422537393</v>
      </c>
      <c r="E10" s="18">
        <f t="shared" si="4"/>
        <v>73.755459910008881</v>
      </c>
      <c r="F10" s="19">
        <f t="shared" si="4"/>
        <v>74.028007777679917</v>
      </c>
      <c r="G10" s="19">
        <f t="shared" si="4"/>
        <v>70.459140564433483</v>
      </c>
      <c r="H10" s="19">
        <f t="shared" si="4"/>
        <v>71.610064914010948</v>
      </c>
      <c r="I10" s="19">
        <f t="shared" si="4"/>
        <v>72.168855792561644</v>
      </c>
      <c r="J10" s="19">
        <f t="shared" si="4"/>
        <v>72.639136363944317</v>
      </c>
      <c r="K10" s="19">
        <f t="shared" si="4"/>
        <v>72.903133257978041</v>
      </c>
      <c r="L10" s="19">
        <f t="shared" si="4"/>
        <v>73.000861660336952</v>
      </c>
      <c r="M10" s="19">
        <f t="shared" si="4"/>
        <v>73.46666679460435</v>
      </c>
      <c r="Q10" s="31">
        <v>0.8</v>
      </c>
    </row>
    <row r="11" spans="1:18" s="2" customFormat="1" x14ac:dyDescent="0.25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O11" s="2" t="s">
        <v>31</v>
      </c>
      <c r="Q11" s="37">
        <f>Q8-L8</f>
        <v>112536.83200000017</v>
      </c>
    </row>
    <row r="12" spans="1:18" s="1" customFormat="1" x14ac:dyDescent="0.25">
      <c r="A12" s="22" t="s">
        <v>14</v>
      </c>
      <c r="B12" s="23">
        <f>B13+B15</f>
        <v>167119</v>
      </c>
      <c r="C12" s="23">
        <f t="shared" ref="C12:M12" si="5">C13+C15</f>
        <v>167596</v>
      </c>
      <c r="D12" s="23">
        <f t="shared" si="5"/>
        <v>168762</v>
      </c>
      <c r="E12" s="23">
        <f t="shared" si="5"/>
        <v>170347</v>
      </c>
      <c r="F12" s="23">
        <f t="shared" si="5"/>
        <v>170809</v>
      </c>
      <c r="G12" s="23">
        <f t="shared" si="5"/>
        <v>145831</v>
      </c>
      <c r="H12" s="23">
        <f t="shared" si="5"/>
        <v>141707</v>
      </c>
      <c r="I12" s="23">
        <f t="shared" si="5"/>
        <v>142252</v>
      </c>
      <c r="J12" s="23">
        <f t="shared" si="5"/>
        <v>144126</v>
      </c>
      <c r="K12" s="23">
        <f t="shared" si="5"/>
        <v>145881</v>
      </c>
      <c r="L12" s="23">
        <f t="shared" si="5"/>
        <v>143087</v>
      </c>
      <c r="M12" s="23">
        <f t="shared" si="5"/>
        <v>142855</v>
      </c>
      <c r="O12" s="1" t="s">
        <v>32</v>
      </c>
      <c r="Q12" s="38">
        <f>(Q11+86400)*37800*12</f>
        <v>90237746995.200073</v>
      </c>
    </row>
    <row r="13" spans="1:18" x14ac:dyDescent="0.25">
      <c r="A13" s="24" t="s">
        <v>16</v>
      </c>
      <c r="B13" s="25">
        <v>105496</v>
      </c>
      <c r="C13" s="25">
        <v>106152</v>
      </c>
      <c r="D13" s="25">
        <v>108077</v>
      </c>
      <c r="E13" s="25">
        <v>109377</v>
      </c>
      <c r="F13" s="25">
        <v>110606</v>
      </c>
      <c r="G13" s="25">
        <v>67258</v>
      </c>
      <c r="H13" s="25">
        <v>82612</v>
      </c>
      <c r="I13" s="25">
        <v>84213</v>
      </c>
      <c r="J13" s="25">
        <v>87109</v>
      </c>
      <c r="K13" s="25">
        <v>91118</v>
      </c>
      <c r="L13" s="25">
        <v>90888</v>
      </c>
      <c r="M13" s="25">
        <v>91043</v>
      </c>
    </row>
    <row r="14" spans="1:18" x14ac:dyDescent="0.25">
      <c r="A14" s="26" t="s">
        <v>26</v>
      </c>
      <c r="B14" s="27">
        <f>B13/B12*100</f>
        <v>63.126275288866019</v>
      </c>
      <c r="C14" s="27">
        <f t="shared" ref="C14:M14" si="6">C13/C12*100</f>
        <v>63.338027160552755</v>
      </c>
      <c r="D14" s="27">
        <f t="shared" si="6"/>
        <v>64.041075597587138</v>
      </c>
      <c r="E14" s="27">
        <f t="shared" si="6"/>
        <v>64.20835118904354</v>
      </c>
      <c r="F14" s="27">
        <f t="shared" si="6"/>
        <v>64.754199134706013</v>
      </c>
      <c r="G14" s="27">
        <f t="shared" si="6"/>
        <v>46.120509356721136</v>
      </c>
      <c r="H14" s="27">
        <f t="shared" si="6"/>
        <v>58.29775522733528</v>
      </c>
      <c r="I14" s="27">
        <f t="shared" si="6"/>
        <v>59.199870652082218</v>
      </c>
      <c r="J14" s="27">
        <f t="shared" si="6"/>
        <v>60.43947656911314</v>
      </c>
      <c r="K14" s="27">
        <f t="shared" si="6"/>
        <v>62.460498625592088</v>
      </c>
      <c r="L14" s="27">
        <f t="shared" si="6"/>
        <v>63.519397289760768</v>
      </c>
      <c r="M14" s="27">
        <f t="shared" si="6"/>
        <v>63.731055965839488</v>
      </c>
    </row>
    <row r="15" spans="1:18" x14ac:dyDescent="0.25">
      <c r="A15" s="24" t="s">
        <v>19</v>
      </c>
      <c r="B15" s="25">
        <v>61623</v>
      </c>
      <c r="C15" s="25">
        <v>61444</v>
      </c>
      <c r="D15" s="25">
        <v>60685</v>
      </c>
      <c r="E15" s="25">
        <v>60970</v>
      </c>
      <c r="F15" s="25">
        <v>60203</v>
      </c>
      <c r="G15" s="25">
        <v>78573</v>
      </c>
      <c r="H15" s="25">
        <v>59095</v>
      </c>
      <c r="I15" s="25">
        <v>58039</v>
      </c>
      <c r="J15" s="25">
        <v>57017</v>
      </c>
      <c r="K15" s="25">
        <v>54763</v>
      </c>
      <c r="L15" s="25">
        <v>52199</v>
      </c>
      <c r="M15" s="25">
        <v>51812</v>
      </c>
    </row>
    <row r="16" spans="1:18" x14ac:dyDescent="0.25">
      <c r="A16" s="26" t="s">
        <v>27</v>
      </c>
      <c r="B16" s="27">
        <f>B15/B12*100</f>
        <v>36.873724711133981</v>
      </c>
      <c r="C16" s="27">
        <f t="shared" ref="C16:M16" si="7">C15/C12*100</f>
        <v>36.661972839447245</v>
      </c>
      <c r="D16" s="27">
        <f t="shared" si="7"/>
        <v>35.958924402412869</v>
      </c>
      <c r="E16" s="27">
        <f t="shared" si="7"/>
        <v>35.79164881095646</v>
      </c>
      <c r="F16" s="27">
        <f t="shared" si="7"/>
        <v>35.245800865293987</v>
      </c>
      <c r="G16" s="27">
        <f t="shared" si="7"/>
        <v>53.879490643278857</v>
      </c>
      <c r="H16" s="27">
        <f t="shared" si="7"/>
        <v>41.702244772664727</v>
      </c>
      <c r="I16" s="27">
        <f t="shared" si="7"/>
        <v>40.800129347917782</v>
      </c>
      <c r="J16" s="27">
        <f t="shared" si="7"/>
        <v>39.56052343088686</v>
      </c>
      <c r="K16" s="27">
        <f t="shared" si="7"/>
        <v>37.539501374407905</v>
      </c>
      <c r="L16" s="27">
        <f t="shared" si="7"/>
        <v>36.480602710239225</v>
      </c>
      <c r="M16" s="27">
        <f t="shared" si="7"/>
        <v>36.268944034160512</v>
      </c>
    </row>
    <row r="17" spans="1:13" s="1" customFormat="1" x14ac:dyDescent="0.25">
      <c r="A17" s="22" t="s">
        <v>15</v>
      </c>
      <c r="B17" s="23">
        <f>B18+B20</f>
        <v>1267184</v>
      </c>
      <c r="C17" s="23">
        <f t="shared" ref="C17:M17" si="8">C18+C20</f>
        <v>1265264</v>
      </c>
      <c r="D17" s="23">
        <f t="shared" si="8"/>
        <v>1262870</v>
      </c>
      <c r="E17" s="23">
        <f t="shared" si="8"/>
        <v>1260598</v>
      </c>
      <c r="F17" s="23">
        <f t="shared" si="8"/>
        <v>1258539</v>
      </c>
      <c r="G17" s="23">
        <f t="shared" si="8"/>
        <v>1295215</v>
      </c>
      <c r="H17" s="23">
        <f t="shared" si="8"/>
        <v>1292356</v>
      </c>
      <c r="I17" s="23">
        <f t="shared" si="8"/>
        <v>1287117</v>
      </c>
      <c r="J17" s="23">
        <f t="shared" si="8"/>
        <v>1292213</v>
      </c>
      <c r="K17" s="23">
        <f t="shared" si="8"/>
        <v>1275799</v>
      </c>
      <c r="L17" s="23">
        <f t="shared" si="8"/>
        <v>1270131</v>
      </c>
      <c r="M17" s="23">
        <f t="shared" si="8"/>
        <v>1278008</v>
      </c>
    </row>
    <row r="18" spans="1:13" x14ac:dyDescent="0.25">
      <c r="A18" s="24" t="s">
        <v>16</v>
      </c>
      <c r="B18" s="25">
        <v>1048225</v>
      </c>
      <c r="C18" s="25">
        <v>1046510</v>
      </c>
      <c r="D18" s="25">
        <v>1043647</v>
      </c>
      <c r="E18" s="25">
        <v>1042438</v>
      </c>
      <c r="F18" s="25">
        <v>1041196</v>
      </c>
      <c r="G18" s="25">
        <v>1012818</v>
      </c>
      <c r="H18" s="25">
        <v>1024195</v>
      </c>
      <c r="I18" s="25">
        <v>1023438</v>
      </c>
      <c r="J18" s="25">
        <v>1028822</v>
      </c>
      <c r="K18" s="25">
        <v>1039391</v>
      </c>
      <c r="L18" s="25">
        <v>1036705</v>
      </c>
      <c r="M18" s="25">
        <v>1039152</v>
      </c>
    </row>
    <row r="19" spans="1:13" x14ac:dyDescent="0.25">
      <c r="A19" s="26" t="s">
        <v>26</v>
      </c>
      <c r="B19" s="27">
        <f>B18/B17*100</f>
        <v>82.72082033864065</v>
      </c>
      <c r="C19" s="27">
        <f t="shared" ref="C19:M19" si="9">C18/C17*100</f>
        <v>82.710801856371475</v>
      </c>
      <c r="D19" s="27">
        <f t="shared" si="9"/>
        <v>82.640889402709703</v>
      </c>
      <c r="E19" s="27">
        <f t="shared" si="9"/>
        <v>82.693927802519113</v>
      </c>
      <c r="F19" s="27">
        <f t="shared" si="9"/>
        <v>82.730531195298667</v>
      </c>
      <c r="G19" s="27">
        <f t="shared" si="9"/>
        <v>78.196901672695262</v>
      </c>
      <c r="H19" s="27">
        <f t="shared" si="9"/>
        <v>79.250222075031957</v>
      </c>
      <c r="I19" s="27">
        <f t="shared" si="9"/>
        <v>79.513983577250556</v>
      </c>
      <c r="J19" s="27">
        <f t="shared" si="9"/>
        <v>79.617060035768091</v>
      </c>
      <c r="K19" s="27">
        <f t="shared" si="9"/>
        <v>81.46980833187672</v>
      </c>
      <c r="L19" s="27">
        <f t="shared" si="9"/>
        <v>81.621895694223667</v>
      </c>
      <c r="M19" s="27">
        <f t="shared" si="9"/>
        <v>81.310289137470193</v>
      </c>
    </row>
    <row r="20" spans="1:13" x14ac:dyDescent="0.25">
      <c r="A20" s="24" t="s">
        <v>19</v>
      </c>
      <c r="B20" s="25">
        <v>218959</v>
      </c>
      <c r="C20" s="25">
        <v>218754</v>
      </c>
      <c r="D20" s="25">
        <v>219223</v>
      </c>
      <c r="E20" s="25">
        <v>218160</v>
      </c>
      <c r="F20" s="25">
        <v>217343</v>
      </c>
      <c r="G20" s="25">
        <v>282397</v>
      </c>
      <c r="H20" s="25">
        <v>268161</v>
      </c>
      <c r="I20" s="25">
        <v>263679</v>
      </c>
      <c r="J20" s="25">
        <v>263391</v>
      </c>
      <c r="K20" s="25">
        <v>236408</v>
      </c>
      <c r="L20" s="25">
        <v>233426</v>
      </c>
      <c r="M20" s="25">
        <v>238856</v>
      </c>
    </row>
    <row r="21" spans="1:13" x14ac:dyDescent="0.25">
      <c r="A21" s="26" t="s">
        <v>27</v>
      </c>
      <c r="B21" s="27">
        <f>B20/B17*100</f>
        <v>17.279179661359361</v>
      </c>
      <c r="C21" s="27">
        <f t="shared" ref="C21:M21" si="10">C20/C17*100</f>
        <v>17.289198143628521</v>
      </c>
      <c r="D21" s="27">
        <f t="shared" si="10"/>
        <v>17.3591105972903</v>
      </c>
      <c r="E21" s="27">
        <f t="shared" si="10"/>
        <v>17.30607219748088</v>
      </c>
      <c r="F21" s="27">
        <f t="shared" si="10"/>
        <v>17.269468804701322</v>
      </c>
      <c r="G21" s="27">
        <f t="shared" si="10"/>
        <v>21.803098327304731</v>
      </c>
      <c r="H21" s="27">
        <f t="shared" si="10"/>
        <v>20.749777924968043</v>
      </c>
      <c r="I21" s="27">
        <f t="shared" si="10"/>
        <v>20.486016422749447</v>
      </c>
      <c r="J21" s="27">
        <f t="shared" si="10"/>
        <v>20.382939964231902</v>
      </c>
      <c r="K21" s="27">
        <f t="shared" si="10"/>
        <v>18.530191668123269</v>
      </c>
      <c r="L21" s="27">
        <f t="shared" si="10"/>
        <v>18.378104305776333</v>
      </c>
      <c r="M21" s="27">
        <f t="shared" si="10"/>
        <v>18.689710862529811</v>
      </c>
    </row>
    <row r="22" spans="1:13" s="1" customFormat="1" x14ac:dyDescent="0.25">
      <c r="A22" s="28" t="s">
        <v>20</v>
      </c>
      <c r="B22" s="23">
        <f>B23+B25</f>
        <v>22437</v>
      </c>
      <c r="C22" s="23">
        <f t="shared" ref="C22:M22" si="11">C23+C25</f>
        <v>22382</v>
      </c>
      <c r="D22" s="23">
        <f t="shared" si="11"/>
        <v>22310</v>
      </c>
      <c r="E22" s="23">
        <f t="shared" si="11"/>
        <v>22234</v>
      </c>
      <c r="F22" s="23">
        <f t="shared" si="11"/>
        <v>22158</v>
      </c>
      <c r="G22" s="23">
        <f t="shared" si="11"/>
        <v>22022</v>
      </c>
      <c r="H22" s="23">
        <f t="shared" si="11"/>
        <v>22001</v>
      </c>
      <c r="I22" s="23">
        <f t="shared" si="11"/>
        <v>21938</v>
      </c>
      <c r="J22" s="23">
        <f t="shared" si="11"/>
        <v>21384</v>
      </c>
      <c r="K22" s="23">
        <f t="shared" si="11"/>
        <v>21433</v>
      </c>
      <c r="L22" s="23">
        <f t="shared" si="11"/>
        <v>21343</v>
      </c>
      <c r="M22" s="23">
        <f t="shared" si="11"/>
        <v>21173</v>
      </c>
    </row>
    <row r="23" spans="1:13" x14ac:dyDescent="0.25">
      <c r="A23" s="24" t="s">
        <v>16</v>
      </c>
      <c r="B23" s="25">
        <v>19859</v>
      </c>
      <c r="C23" s="25">
        <v>19856</v>
      </c>
      <c r="D23" s="25">
        <v>19829</v>
      </c>
      <c r="E23" s="25">
        <v>19775</v>
      </c>
      <c r="F23" s="25">
        <v>19684</v>
      </c>
      <c r="G23" s="25">
        <v>19626</v>
      </c>
      <c r="H23" s="25">
        <v>19613</v>
      </c>
      <c r="I23" s="25">
        <v>19566</v>
      </c>
      <c r="J23" s="25">
        <v>19031</v>
      </c>
      <c r="K23" s="25">
        <v>19096</v>
      </c>
      <c r="L23" s="25">
        <v>19102</v>
      </c>
      <c r="M23" s="25">
        <v>19048</v>
      </c>
    </row>
    <row r="24" spans="1:13" x14ac:dyDescent="0.25">
      <c r="A24" s="26" t="s">
        <v>26</v>
      </c>
      <c r="B24" s="27">
        <f>B23/B22*100</f>
        <v>88.510050363239287</v>
      </c>
      <c r="C24" s="27">
        <f t="shared" ref="C24:M24" si="12">C23/C22*100</f>
        <v>88.714145295326603</v>
      </c>
      <c r="D24" s="27">
        <f t="shared" si="12"/>
        <v>88.879426266248316</v>
      </c>
      <c r="E24" s="27">
        <f t="shared" si="12"/>
        <v>88.940361608347573</v>
      </c>
      <c r="F24" s="27">
        <f t="shared" si="12"/>
        <v>88.834732376568283</v>
      </c>
      <c r="G24" s="27">
        <f t="shared" si="12"/>
        <v>89.119970938152761</v>
      </c>
      <c r="H24" s="27">
        <f t="shared" si="12"/>
        <v>89.145947911458563</v>
      </c>
      <c r="I24" s="27">
        <f t="shared" si="12"/>
        <v>89.187710821405773</v>
      </c>
      <c r="J24" s="27">
        <f t="shared" si="12"/>
        <v>88.996445940890396</v>
      </c>
      <c r="K24" s="27">
        <f t="shared" si="12"/>
        <v>89.096253440955536</v>
      </c>
      <c r="L24" s="27">
        <f t="shared" si="12"/>
        <v>89.500070280654072</v>
      </c>
      <c r="M24" s="27">
        <f t="shared" si="12"/>
        <v>89.963632928729993</v>
      </c>
    </row>
    <row r="25" spans="1:13" x14ac:dyDescent="0.25">
      <c r="A25" s="24" t="s">
        <v>19</v>
      </c>
      <c r="B25" s="25">
        <v>2578</v>
      </c>
      <c r="C25" s="25">
        <v>2526</v>
      </c>
      <c r="D25" s="25">
        <v>2481</v>
      </c>
      <c r="E25" s="25">
        <v>2459</v>
      </c>
      <c r="F25" s="25">
        <v>2474</v>
      </c>
      <c r="G25" s="25">
        <v>2396</v>
      </c>
      <c r="H25" s="25">
        <v>2388</v>
      </c>
      <c r="I25" s="25">
        <v>2372</v>
      </c>
      <c r="J25" s="25">
        <v>2353</v>
      </c>
      <c r="K25" s="25">
        <v>2337</v>
      </c>
      <c r="L25" s="25">
        <v>2241</v>
      </c>
      <c r="M25" s="25">
        <v>2125</v>
      </c>
    </row>
    <row r="26" spans="1:13" x14ac:dyDescent="0.25">
      <c r="A26" s="26" t="s">
        <v>27</v>
      </c>
      <c r="B26" s="27">
        <f>B25/B22*100</f>
        <v>11.489949636760707</v>
      </c>
      <c r="C26" s="27">
        <f t="shared" ref="C26:M26" si="13">C25/C22*100</f>
        <v>11.285854704673397</v>
      </c>
      <c r="D26" s="27">
        <f t="shared" si="13"/>
        <v>11.12057373375168</v>
      </c>
      <c r="E26" s="27">
        <f t="shared" si="13"/>
        <v>11.059638391652424</v>
      </c>
      <c r="F26" s="27">
        <f t="shared" si="13"/>
        <v>11.165267623431719</v>
      </c>
      <c r="G26" s="27">
        <f t="shared" si="13"/>
        <v>10.880029061847244</v>
      </c>
      <c r="H26" s="27">
        <f t="shared" si="13"/>
        <v>10.85405208854143</v>
      </c>
      <c r="I26" s="27">
        <f t="shared" si="13"/>
        <v>10.81228917859422</v>
      </c>
      <c r="J26" s="27">
        <f t="shared" si="13"/>
        <v>11.003554059109614</v>
      </c>
      <c r="K26" s="27">
        <f t="shared" si="13"/>
        <v>10.903746559044464</v>
      </c>
      <c r="L26" s="27">
        <f t="shared" si="13"/>
        <v>10.499929719345921</v>
      </c>
      <c r="M26" s="27">
        <f t="shared" si="13"/>
        <v>10.036367071270014</v>
      </c>
    </row>
    <row r="27" spans="1:13" s="1" customFormat="1" x14ac:dyDescent="0.25">
      <c r="A27" s="28" t="s">
        <v>21</v>
      </c>
      <c r="B27" s="23">
        <f>B28+B30</f>
        <v>250753</v>
      </c>
      <c r="C27" s="23">
        <f t="shared" ref="C27:M27" si="14">C28+C30</f>
        <v>253817</v>
      </c>
      <c r="D27" s="23">
        <f t="shared" si="14"/>
        <v>256175</v>
      </c>
      <c r="E27" s="23">
        <f t="shared" si="14"/>
        <v>258285</v>
      </c>
      <c r="F27" s="23">
        <f t="shared" si="14"/>
        <v>260614</v>
      </c>
      <c r="G27" s="23">
        <f t="shared" si="14"/>
        <v>247765</v>
      </c>
      <c r="H27" s="23">
        <f t="shared" si="14"/>
        <v>246224</v>
      </c>
      <c r="I27" s="23">
        <f t="shared" si="14"/>
        <v>250866</v>
      </c>
      <c r="J27" s="23">
        <f t="shared" si="14"/>
        <v>253685</v>
      </c>
      <c r="K27" s="23">
        <f t="shared" si="14"/>
        <v>255755</v>
      </c>
      <c r="L27" s="23">
        <f t="shared" si="14"/>
        <v>252093</v>
      </c>
      <c r="M27" s="23">
        <f t="shared" si="14"/>
        <v>263679</v>
      </c>
    </row>
    <row r="28" spans="1:13" x14ac:dyDescent="0.25">
      <c r="A28" s="24" t="s">
        <v>16</v>
      </c>
      <c r="B28" s="25">
        <v>100058</v>
      </c>
      <c r="C28" s="25">
        <v>100744</v>
      </c>
      <c r="D28" s="25">
        <v>98887</v>
      </c>
      <c r="E28" s="25">
        <v>97838</v>
      </c>
      <c r="F28" s="25">
        <v>102965</v>
      </c>
      <c r="G28" s="25">
        <v>100413</v>
      </c>
      <c r="H28" s="25">
        <v>97652</v>
      </c>
      <c r="I28" s="25">
        <v>104692</v>
      </c>
      <c r="J28" s="25">
        <v>105611</v>
      </c>
      <c r="K28" s="25">
        <v>108474</v>
      </c>
      <c r="L28" s="25">
        <v>111719</v>
      </c>
      <c r="M28" s="25">
        <v>114573</v>
      </c>
    </row>
    <row r="29" spans="1:13" x14ac:dyDescent="0.25">
      <c r="A29" s="26" t="s">
        <v>26</v>
      </c>
      <c r="B29" s="27">
        <f>B28/B27*100</f>
        <v>39.903012127472053</v>
      </c>
      <c r="C29" s="27">
        <f t="shared" ref="C29:M29" si="15">C28/C27*100</f>
        <v>39.691588821867725</v>
      </c>
      <c r="D29" s="27">
        <f t="shared" si="15"/>
        <v>38.601346735629939</v>
      </c>
      <c r="E29" s="27">
        <f t="shared" si="15"/>
        <v>37.87986139342199</v>
      </c>
      <c r="F29" s="27">
        <f t="shared" si="15"/>
        <v>39.508621946633724</v>
      </c>
      <c r="G29" s="27">
        <f t="shared" si="15"/>
        <v>40.527515992977214</v>
      </c>
      <c r="H29" s="27">
        <f t="shared" si="15"/>
        <v>39.659821950744039</v>
      </c>
      <c r="I29" s="27">
        <f t="shared" si="15"/>
        <v>41.732239522294776</v>
      </c>
      <c r="J29" s="27">
        <f t="shared" si="15"/>
        <v>41.630762559867549</v>
      </c>
      <c r="K29" s="27">
        <f t="shared" si="15"/>
        <v>42.413247052843538</v>
      </c>
      <c r="L29" s="27">
        <f t="shared" si="15"/>
        <v>44.316581579020443</v>
      </c>
      <c r="M29" s="27">
        <f t="shared" si="15"/>
        <v>43.451696949700199</v>
      </c>
    </row>
    <row r="30" spans="1:13" x14ac:dyDescent="0.25">
      <c r="A30" s="24" t="s">
        <v>19</v>
      </c>
      <c r="B30" s="25">
        <v>150695</v>
      </c>
      <c r="C30" s="25">
        <v>153073</v>
      </c>
      <c r="D30" s="25">
        <v>157288</v>
      </c>
      <c r="E30" s="25">
        <v>160447</v>
      </c>
      <c r="F30" s="25">
        <v>157649</v>
      </c>
      <c r="G30" s="25">
        <v>147352</v>
      </c>
      <c r="H30" s="25">
        <v>148572</v>
      </c>
      <c r="I30" s="25">
        <v>146174</v>
      </c>
      <c r="J30" s="25">
        <v>148074</v>
      </c>
      <c r="K30" s="25">
        <v>147281</v>
      </c>
      <c r="L30" s="25">
        <v>140374</v>
      </c>
      <c r="M30" s="25">
        <v>149106</v>
      </c>
    </row>
    <row r="31" spans="1:13" x14ac:dyDescent="0.25">
      <c r="A31" s="26" t="s">
        <v>27</v>
      </c>
      <c r="B31" s="27">
        <f>B30/B27*100</f>
        <v>60.09698787252794</v>
      </c>
      <c r="C31" s="27">
        <f t="shared" ref="C31:M31" si="16">C30/C27*100</f>
        <v>60.308411178132282</v>
      </c>
      <c r="D31" s="27">
        <f t="shared" si="16"/>
        <v>61.398653264370061</v>
      </c>
      <c r="E31" s="27">
        <f t="shared" si="16"/>
        <v>62.120138606578003</v>
      </c>
      <c r="F31" s="27">
        <f t="shared" si="16"/>
        <v>60.491378053366283</v>
      </c>
      <c r="G31" s="27">
        <f t="shared" si="16"/>
        <v>59.472484007022786</v>
      </c>
      <c r="H31" s="27">
        <f t="shared" si="16"/>
        <v>60.340178049255968</v>
      </c>
      <c r="I31" s="27">
        <f t="shared" si="16"/>
        <v>58.267760477705231</v>
      </c>
      <c r="J31" s="27">
        <f t="shared" si="16"/>
        <v>58.369237440132451</v>
      </c>
      <c r="K31" s="27">
        <f t="shared" si="16"/>
        <v>57.586752947156462</v>
      </c>
      <c r="L31" s="27">
        <f t="shared" si="16"/>
        <v>55.683418420979557</v>
      </c>
      <c r="M31" s="27">
        <f t="shared" si="16"/>
        <v>56.548303050299801</v>
      </c>
    </row>
    <row r="32" spans="1:13" s="1" customFormat="1" x14ac:dyDescent="0.25">
      <c r="A32" s="28" t="s">
        <v>22</v>
      </c>
      <c r="B32" s="23">
        <f>B33+B35</f>
        <v>251214</v>
      </c>
      <c r="C32" s="23">
        <f t="shared" ref="C32:M32" si="17">C33+C35</f>
        <v>252718</v>
      </c>
      <c r="D32" s="23">
        <f t="shared" si="17"/>
        <v>254323</v>
      </c>
      <c r="E32" s="23">
        <f t="shared" si="17"/>
        <v>255073</v>
      </c>
      <c r="F32" s="23">
        <f t="shared" si="17"/>
        <v>257262</v>
      </c>
      <c r="G32" s="23">
        <f t="shared" si="17"/>
        <v>253635</v>
      </c>
      <c r="H32" s="23">
        <f t="shared" si="17"/>
        <v>253054</v>
      </c>
      <c r="I32" s="23">
        <f t="shared" si="17"/>
        <v>255829</v>
      </c>
      <c r="J32" s="23">
        <f t="shared" si="17"/>
        <v>257210</v>
      </c>
      <c r="K32" s="23">
        <f t="shared" si="17"/>
        <v>256899</v>
      </c>
      <c r="L32" s="23">
        <f t="shared" si="17"/>
        <v>258050</v>
      </c>
      <c r="M32" s="23">
        <f t="shared" si="17"/>
        <v>261577</v>
      </c>
    </row>
    <row r="33" spans="1:13" x14ac:dyDescent="0.25">
      <c r="A33" s="24" t="s">
        <v>16</v>
      </c>
      <c r="B33" s="25">
        <v>187072</v>
      </c>
      <c r="C33" s="25">
        <v>188336</v>
      </c>
      <c r="D33" s="25">
        <v>191008</v>
      </c>
      <c r="E33" s="25">
        <v>192255</v>
      </c>
      <c r="F33" s="25">
        <v>192771</v>
      </c>
      <c r="G33" s="25">
        <v>193174</v>
      </c>
      <c r="H33" s="25">
        <v>192268</v>
      </c>
      <c r="I33" s="25">
        <v>195810</v>
      </c>
      <c r="J33" s="25">
        <v>196162</v>
      </c>
      <c r="K33" s="25">
        <v>197012</v>
      </c>
      <c r="L33" s="25">
        <v>198183</v>
      </c>
      <c r="M33" s="25">
        <v>202245</v>
      </c>
    </row>
    <row r="34" spans="1:13" x14ac:dyDescent="0.25">
      <c r="A34" s="26" t="s">
        <v>26</v>
      </c>
      <c r="B34" s="27">
        <f>B33/B32*100</f>
        <v>74.467187338285285</v>
      </c>
      <c r="C34" s="27">
        <f t="shared" ref="C34:M34" si="18">C33/C32*100</f>
        <v>74.524173189088231</v>
      </c>
      <c r="D34" s="27">
        <f t="shared" si="18"/>
        <v>75.104493105224464</v>
      </c>
      <c r="E34" s="27">
        <f t="shared" si="18"/>
        <v>75.372540410000283</v>
      </c>
      <c r="F34" s="27">
        <f t="shared" si="18"/>
        <v>74.931781607855029</v>
      </c>
      <c r="G34" s="27">
        <f t="shared" si="18"/>
        <v>76.162201588897432</v>
      </c>
      <c r="H34" s="27">
        <f t="shared" si="18"/>
        <v>75.979040046788441</v>
      </c>
      <c r="I34" s="27">
        <f t="shared" si="18"/>
        <v>76.53940718214119</v>
      </c>
      <c r="J34" s="27">
        <f t="shared" si="18"/>
        <v>76.265308502779831</v>
      </c>
      <c r="K34" s="27">
        <f t="shared" si="18"/>
        <v>76.688504042444691</v>
      </c>
      <c r="L34" s="27">
        <f t="shared" si="18"/>
        <v>76.800232513078853</v>
      </c>
      <c r="M34" s="27">
        <f t="shared" si="18"/>
        <v>77.317577615768968</v>
      </c>
    </row>
    <row r="35" spans="1:13" x14ac:dyDescent="0.25">
      <c r="A35" s="24" t="s">
        <v>19</v>
      </c>
      <c r="B35" s="25">
        <v>64142</v>
      </c>
      <c r="C35" s="25">
        <v>64382</v>
      </c>
      <c r="D35" s="25">
        <v>63315</v>
      </c>
      <c r="E35" s="25">
        <v>62818</v>
      </c>
      <c r="F35" s="25">
        <v>64491</v>
      </c>
      <c r="G35" s="25">
        <v>60461</v>
      </c>
      <c r="H35" s="25">
        <v>60786</v>
      </c>
      <c r="I35" s="25">
        <v>60019</v>
      </c>
      <c r="J35" s="25">
        <v>61048</v>
      </c>
      <c r="K35" s="25">
        <v>59887</v>
      </c>
      <c r="L35" s="25">
        <v>59867</v>
      </c>
      <c r="M35" s="25">
        <v>59332</v>
      </c>
    </row>
    <row r="36" spans="1:13" x14ac:dyDescent="0.25">
      <c r="A36" s="26" t="s">
        <v>27</v>
      </c>
      <c r="B36" s="27">
        <f>B35/B32*100</f>
        <v>25.532812661714715</v>
      </c>
      <c r="C36" s="27">
        <f t="shared" ref="C36:M36" si="19">C35/C32*100</f>
        <v>25.475826810911766</v>
      </c>
      <c r="D36" s="27">
        <f t="shared" si="19"/>
        <v>24.89550689477554</v>
      </c>
      <c r="E36" s="27">
        <f t="shared" si="19"/>
        <v>24.627459589999727</v>
      </c>
      <c r="F36" s="27">
        <f t="shared" si="19"/>
        <v>25.068218392144974</v>
      </c>
      <c r="G36" s="27">
        <f t="shared" si="19"/>
        <v>23.837798411102568</v>
      </c>
      <c r="H36" s="27">
        <f t="shared" si="19"/>
        <v>24.02095995321157</v>
      </c>
      <c r="I36" s="27">
        <f t="shared" si="19"/>
        <v>23.460592817858807</v>
      </c>
      <c r="J36" s="27">
        <f t="shared" si="19"/>
        <v>23.734691497220169</v>
      </c>
      <c r="K36" s="27">
        <f t="shared" si="19"/>
        <v>23.311495957555302</v>
      </c>
      <c r="L36" s="27">
        <f t="shared" si="19"/>
        <v>23.199767486921139</v>
      </c>
      <c r="M36" s="27">
        <f t="shared" si="19"/>
        <v>22.682422384231028</v>
      </c>
    </row>
    <row r="37" spans="1:13" s="1" customFormat="1" x14ac:dyDescent="0.25">
      <c r="A37" s="28" t="s">
        <v>23</v>
      </c>
      <c r="B37" s="23">
        <f>B38+B40</f>
        <v>65903</v>
      </c>
      <c r="C37" s="23">
        <f t="shared" ref="C37:M37" si="20">C38+C40</f>
        <v>65708</v>
      </c>
      <c r="D37" s="23">
        <f t="shared" si="20"/>
        <v>65813</v>
      </c>
      <c r="E37" s="23">
        <f t="shared" si="20"/>
        <v>66293</v>
      </c>
      <c r="F37" s="23">
        <f t="shared" si="20"/>
        <v>66354</v>
      </c>
      <c r="G37" s="23">
        <f t="shared" si="20"/>
        <v>66499</v>
      </c>
      <c r="H37" s="23">
        <f t="shared" si="20"/>
        <v>67135</v>
      </c>
      <c r="I37" s="23">
        <f t="shared" si="20"/>
        <v>67324</v>
      </c>
      <c r="J37" s="23">
        <f t="shared" si="20"/>
        <v>67985</v>
      </c>
      <c r="K37" s="23">
        <f t="shared" si="20"/>
        <v>68014</v>
      </c>
      <c r="L37" s="23">
        <f t="shared" si="20"/>
        <v>68471</v>
      </c>
      <c r="M37" s="23">
        <f t="shared" si="20"/>
        <v>68546</v>
      </c>
    </row>
    <row r="38" spans="1:13" x14ac:dyDescent="0.25">
      <c r="A38" s="24" t="s">
        <v>16</v>
      </c>
      <c r="B38" s="25">
        <v>61058</v>
      </c>
      <c r="C38" s="25">
        <v>61517</v>
      </c>
      <c r="D38" s="25">
        <v>52634</v>
      </c>
      <c r="E38" s="25">
        <v>62419</v>
      </c>
      <c r="F38" s="25">
        <v>62512</v>
      </c>
      <c r="G38" s="25">
        <v>62697</v>
      </c>
      <c r="H38" s="25">
        <v>63429</v>
      </c>
      <c r="I38" s="25">
        <v>63597</v>
      </c>
      <c r="J38" s="25">
        <v>64299</v>
      </c>
      <c r="K38" s="25">
        <v>64464</v>
      </c>
      <c r="L38" s="25">
        <v>64995</v>
      </c>
      <c r="M38" s="25">
        <v>65240</v>
      </c>
    </row>
    <row r="39" spans="1:13" x14ac:dyDescent="0.25">
      <c r="A39" s="26" t="s">
        <v>26</v>
      </c>
      <c r="B39" s="27">
        <f>B38/B37*100</f>
        <v>92.648286117475692</v>
      </c>
      <c r="C39" s="27">
        <f t="shared" ref="C39:M39" si="21">C38/C37*100</f>
        <v>93.621781213855243</v>
      </c>
      <c r="D39" s="27">
        <f t="shared" si="21"/>
        <v>79.9750809110662</v>
      </c>
      <c r="E39" s="27">
        <f t="shared" si="21"/>
        <v>94.156245757470629</v>
      </c>
      <c r="F39" s="27">
        <f t="shared" si="21"/>
        <v>94.209844169153328</v>
      </c>
      <c r="G39" s="27">
        <f t="shared" si="21"/>
        <v>94.2826207912901</v>
      </c>
      <c r="H39" s="27">
        <f t="shared" si="21"/>
        <v>94.479779548670578</v>
      </c>
      <c r="I39" s="27">
        <f t="shared" si="21"/>
        <v>94.464084130473537</v>
      </c>
      <c r="J39" s="27">
        <f t="shared" si="21"/>
        <v>94.578215782893281</v>
      </c>
      <c r="K39" s="27">
        <f t="shared" si="21"/>
        <v>94.780486370453147</v>
      </c>
      <c r="L39" s="27">
        <f t="shared" si="21"/>
        <v>94.923398226986606</v>
      </c>
      <c r="M39" s="27">
        <f t="shared" si="21"/>
        <v>95.176961456540127</v>
      </c>
    </row>
    <row r="40" spans="1:13" x14ac:dyDescent="0.25">
      <c r="A40" s="24" t="s">
        <v>19</v>
      </c>
      <c r="B40" s="25">
        <v>4845</v>
      </c>
      <c r="C40" s="25">
        <v>4191</v>
      </c>
      <c r="D40" s="25">
        <v>13179</v>
      </c>
      <c r="E40" s="25">
        <v>3874</v>
      </c>
      <c r="F40" s="25">
        <v>3842</v>
      </c>
      <c r="G40" s="25">
        <v>3802</v>
      </c>
      <c r="H40" s="25">
        <v>3706</v>
      </c>
      <c r="I40" s="25">
        <v>3727</v>
      </c>
      <c r="J40" s="25">
        <v>3686</v>
      </c>
      <c r="K40" s="25">
        <v>3550</v>
      </c>
      <c r="L40" s="25">
        <v>3476</v>
      </c>
      <c r="M40" s="25">
        <v>3306</v>
      </c>
    </row>
    <row r="41" spans="1:13" x14ac:dyDescent="0.25">
      <c r="A41" s="26" t="s">
        <v>27</v>
      </c>
      <c r="B41" s="27">
        <f>B40/B37*100</f>
        <v>7.351713882524316</v>
      </c>
      <c r="C41" s="27">
        <f t="shared" ref="C41:M41" si="22">C40/C37*100</f>
        <v>6.3782187861447612</v>
      </c>
      <c r="D41" s="27">
        <f t="shared" si="22"/>
        <v>20.0249190889338</v>
      </c>
      <c r="E41" s="27">
        <f t="shared" si="22"/>
        <v>5.8437542425293776</v>
      </c>
      <c r="F41" s="27">
        <f t="shared" si="22"/>
        <v>5.790155830846671</v>
      </c>
      <c r="G41" s="27">
        <f t="shared" si="22"/>
        <v>5.7173792087099056</v>
      </c>
      <c r="H41" s="27">
        <f t="shared" si="22"/>
        <v>5.5202204513294104</v>
      </c>
      <c r="I41" s="27">
        <f t="shared" si="22"/>
        <v>5.5359158695264687</v>
      </c>
      <c r="J41" s="27">
        <f t="shared" si="22"/>
        <v>5.4217842171067145</v>
      </c>
      <c r="K41" s="27">
        <f t="shared" si="22"/>
        <v>5.2195136295468583</v>
      </c>
      <c r="L41" s="27">
        <f t="shared" si="22"/>
        <v>5.0766017730133921</v>
      </c>
      <c r="M41" s="27">
        <f t="shared" si="22"/>
        <v>4.8230385434598659</v>
      </c>
    </row>
    <row r="43" spans="1:13" x14ac:dyDescent="0.25">
      <c r="B43" t="s">
        <v>36</v>
      </c>
      <c r="C43" s="41">
        <f>(B32+C32+D32+E32+F32+G32+B37+C37+D37+E37+F37+G37)/6</f>
        <v>320132.5</v>
      </c>
      <c r="D43" t="s">
        <v>38</v>
      </c>
      <c r="E43" s="41">
        <f>(H32+I32+J32+K32+L32+M32+H37+I37+J37+K37+L37+M37)/6</f>
        <v>325015.66666666669</v>
      </c>
    </row>
    <row r="44" spans="1:13" x14ac:dyDescent="0.25">
      <c r="B44" t="s">
        <v>37</v>
      </c>
      <c r="C44" s="41">
        <f>(B33+C33+D33+E33+F33+G33+B38+C38+D38+E38+F38+G38)/6</f>
        <v>251242.16666666666</v>
      </c>
      <c r="D44" t="s">
        <v>39</v>
      </c>
      <c r="E44">
        <f>(H33+I33+J33+K33+L33+M33+H38+I38+J38+K38+L38+M38)/6</f>
        <v>261284</v>
      </c>
    </row>
    <row r="46" spans="1:13" x14ac:dyDescent="0.25">
      <c r="B46" t="s">
        <v>40</v>
      </c>
      <c r="C46">
        <f>(B37+C37+D37+E37+F37+G37)/6</f>
        <v>66095</v>
      </c>
      <c r="D46" t="s">
        <v>42</v>
      </c>
      <c r="E46" s="41">
        <f>(H37+I37+J37+K37+L37+M37)/6</f>
        <v>67912.5</v>
      </c>
    </row>
    <row r="47" spans="1:13" x14ac:dyDescent="0.25">
      <c r="B47" t="s">
        <v>41</v>
      </c>
      <c r="C47" s="41">
        <f>(B38+C38+D38+E38+F38+G38)/6</f>
        <v>60472.833333333336</v>
      </c>
      <c r="D47" t="s">
        <v>43</v>
      </c>
      <c r="E47" s="41">
        <f>(H38+I38+J38+K38+L38+M38)/6</f>
        <v>64337.333333333336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DIKA BERLIAND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DIKA BERLIAND</dc:creator>
  <cp:lastModifiedBy>DIKA BERLIAND</cp:lastModifiedBy>
  <cp:lastPrinted>2025-09-15T00:07:58Z</cp:lastPrinted>
  <dcterms:created xsi:type="dcterms:W3CDTF">2025-03-05T02:51:02Z</dcterms:created>
  <dcterms:modified xsi:type="dcterms:W3CDTF">2026-03-10T08:11:14Z</dcterms:modified>
</cp:coreProperties>
</file>